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Vjetori 201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/>
  <c r="E24"/>
  <c r="E23" s="1"/>
  <c r="E22"/>
  <c r="E21"/>
  <c r="E20"/>
  <c r="E19"/>
  <c r="E18"/>
  <c r="E17"/>
  <c r="E16"/>
  <c r="E15"/>
  <c r="E14"/>
  <c r="E11"/>
  <c r="E9"/>
  <c r="E8"/>
  <c r="E7"/>
  <c r="E6"/>
  <c r="C26"/>
  <c r="C24"/>
  <c r="C22"/>
  <c r="C20"/>
  <c r="C19"/>
  <c r="C18"/>
  <c r="C17"/>
  <c r="C16"/>
  <c r="C15"/>
  <c r="C14"/>
  <c r="C12"/>
  <c r="C10"/>
  <c r="C9"/>
  <c r="C8"/>
  <c r="C7"/>
  <c r="C6"/>
  <c r="C5" s="1"/>
  <c r="C25"/>
  <c r="C23"/>
  <c r="C21"/>
  <c r="C11"/>
  <c r="D26"/>
  <c r="D24"/>
  <c r="D23" s="1"/>
  <c r="D22"/>
  <c r="D21" s="1"/>
  <c r="D20"/>
  <c r="D19"/>
  <c r="D18"/>
  <c r="D17"/>
  <c r="D16"/>
  <c r="D15"/>
  <c r="D14"/>
  <c r="D13" s="1"/>
  <c r="D12"/>
  <c r="D10"/>
  <c r="D9"/>
  <c r="D8"/>
  <c r="D7"/>
  <c r="D6"/>
  <c r="D11"/>
  <c r="D25"/>
  <c r="E13" l="1"/>
  <c r="C13"/>
  <c r="C27" s="1"/>
  <c r="E25" l="1"/>
  <c r="D5"/>
  <c r="D27" l="1"/>
  <c r="E5"/>
  <c r="E27" s="1"/>
</calcChain>
</file>

<file path=xl/sharedStrings.xml><?xml version="1.0" encoding="utf-8"?>
<sst xmlns="http://schemas.openxmlformats.org/spreadsheetml/2006/main" count="77" uniqueCount="39">
  <si>
    <t>Totali</t>
  </si>
  <si>
    <t>Autoriteti Kontraktor: AGJENSIA PUBLIKE E AKREDITIMIT TE ARSIMIT TE LARTE</t>
  </si>
  <si>
    <t>Objekti I Prokurimit</t>
  </si>
  <si>
    <t>Burimi I financimit</t>
  </si>
  <si>
    <t>Lloji I procedurës së prokurimit</t>
  </si>
  <si>
    <t>Koha e planifikuar për zhvillimin e procedurës</t>
  </si>
  <si>
    <t>Kancelari</t>
  </si>
  <si>
    <t>Buxh. I shtetit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</si>
  <si>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</si>
  <si>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</si>
  <si>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</si>
  <si>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</si>
  <si>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</si>
  <si>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</si>
  <si>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Shpenzime transporti</t>
  </si>
  <si>
    <t>Shpenzime për mirëmbajtje të zakonshme</t>
  </si>
  <si>
    <t>Shpenzime për mirëmbajtjen e pajisjeve të zyrave</t>
  </si>
  <si>
    <t>Shpenzime të tjera operative</t>
  </si>
  <si>
    <t>Shpenz.të tjera material.e shërbim.e shërbim.operative</t>
  </si>
  <si>
    <t>Fondi Limit (Pa tvsh)</t>
  </si>
  <si>
    <t>Blerje e vogël</t>
  </si>
  <si>
    <t>Vlera e kontratës me tvsh</t>
  </si>
  <si>
    <t>Kontratë</t>
  </si>
  <si>
    <t>Blerje e vogël/kontratë</t>
  </si>
  <si>
    <t>Materiale dhe shërbime speciale</t>
  </si>
  <si>
    <t>Libra dhe publikime</t>
  </si>
  <si>
    <t xml:space="preserve">Elektricitet,uje, djeta </t>
  </si>
  <si>
    <t>Sherbime e-mail, interneti, telefonike</t>
  </si>
  <si>
    <t>Sherbimet postare e abonimit</t>
  </si>
  <si>
    <t xml:space="preserve">sherbime bankare </t>
  </si>
  <si>
    <t>sherbime per roje</t>
  </si>
  <si>
    <t>Sherbime të printimit dhe publikimit (botimet,etj.</t>
  </si>
  <si>
    <t>Shërbime të tjera (punonjes pastrimi)</t>
  </si>
  <si>
    <t>Karburant, vaj</t>
  </si>
  <si>
    <t>Fondi limit</t>
  </si>
  <si>
    <t xml:space="preserve">Detajimi 602 ( prokurime dhe jo vetem ) </t>
  </si>
  <si>
    <t xml:space="preserve">në mijë lekë </t>
  </si>
  <si>
    <t>REGJISTRI I REALIZIMEVE  TE PROKURIMIT PUBLIK PER VITIN 2012</t>
  </si>
  <si>
    <t>Materiale zyre dhe të përgjithshme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</si>
</sst>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3" fontId="5" fillId="0" borderId="6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5" fillId="0" borderId="13" xfId="0" applyNumberFormat="1" applyFont="1" applyBorder="1"/>
    <xf numFmtId="3" fontId="6" fillId="0" borderId="13" xfId="0" applyNumberFormat="1" applyFont="1" applyBorder="1"/>
    <xf numFmtId="3" fontId="7" fillId="0" borderId="13" xfId="0" applyNumberFormat="1" applyFont="1" applyBorder="1"/>
    <xf numFmtId="3" fontId="8" fillId="0" borderId="1" xfId="0" applyNumberFormat="1" applyFont="1" applyBorder="1"/>
    <xf numFmtId="3" fontId="5" fillId="0" borderId="1" xfId="0" applyNumberFormat="1" applyFont="1" applyBorder="1"/>
    <xf numFmtId="3" fontId="7" fillId="0" borderId="14" xfId="0" applyNumberFormat="1" applyFont="1" applyBorder="1"/>
    <xf numFmtId="3" fontId="7" fillId="0" borderId="11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1" xfId="0" applyFont="1" applyBorder="1"/>
    <xf numFmtId="0" fontId="7" fillId="0" borderId="9" xfId="0" applyFont="1" applyBorder="1"/>
    <xf numFmtId="0" fontId="5" fillId="0" borderId="1" xfId="0" applyFont="1" applyBorder="1"/>
    <xf numFmtId="0" fontId="5" fillId="0" borderId="9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5" xfId="0" applyFont="1" applyBorder="1"/>
    <xf numFmtId="0" fontId="7" fillId="0" borderId="8" xfId="0" applyFont="1" applyBorder="1"/>
    <xf numFmtId="0" fontId="5" fillId="0" borderId="8" xfId="0" applyFont="1" applyBorder="1"/>
    <xf numFmtId="0" fontId="6" fillId="0" borderId="8" xfId="0" applyFont="1" applyBorder="1"/>
    <xf numFmtId="0" fontId="6" fillId="0" borderId="1" xfId="0" applyFont="1" applyBorder="1"/>
    <xf numFmtId="0" fontId="8" fillId="0" borderId="1" xfId="0" applyFont="1" applyBorder="1"/>
    <xf numFmtId="0" fontId="7" fillId="0" borderId="10" xfId="0" applyFont="1" applyBorder="1"/>
    <xf numFmtId="0" fontId="5" fillId="2" borderId="2" xfId="0" applyFont="1" applyFill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7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4" workbookViewId="0">
      <selection activeCell="I6" sqref="I6"/>
    </sheetView>
  </sheetViews>
  <sheetFormatPr defaultRowHeight="15"/>
  <cols>
    <col min="2" max="2" width="46.7109375" customWidth="1"/>
    <col min="3" max="3" width="15.42578125" customWidth="1"/>
    <col min="4" max="4" width="9.7109375" customWidth="1"/>
    <col min="5" max="5" width="10.85546875" customWidth="1"/>
    <col min="6" max="6" width="12.42578125" customWidth="1"/>
    <col min="7" max="7" width="17.5703125" customWidth="1"/>
    <col min="8" max="8" width="11.7109375" customWidth="1"/>
  </cols>
  <sheetData>
    <row r="1" spans="1:8" ht="15.75">
      <c r="A1" s="2" t="s">
        <v>37</v>
      </c>
      <c r="B1" s="2"/>
      <c r="C1" s="2"/>
      <c r="D1" s="2"/>
      <c r="E1" s="2"/>
    </row>
    <row r="2" spans="1:8" ht="15.75">
      <c r="A2" s="1" t="s">
        <v>1</v>
      </c>
      <c r="B2" s="1"/>
      <c r="C2" s="1"/>
      <c r="D2" s="1"/>
      <c r="E2" s="1"/>
      <c r="F2" s="2"/>
      <c r="G2" s="2"/>
      <c r="H2" s="2"/>
    </row>
    <row r="3" spans="1:8" ht="16.5" thickBot="1">
      <c r="A3" s="2" t="s">
        <v>35</v>
      </c>
      <c r="B3" s="2"/>
      <c r="C3" s="2"/>
      <c r="D3" s="2"/>
      <c r="E3" s="2" t="s">
        <v>36</v>
      </c>
      <c r="F3" s="1"/>
      <c r="G3" s="1"/>
      <c r="H3" s="3"/>
    </row>
    <row r="4" spans="1:8" ht="64.5" thickBot="1">
      <c r="A4" s="4"/>
      <c r="B4" s="5" t="s">
        <v>2</v>
      </c>
      <c r="C4" s="5" t="s">
        <v>34</v>
      </c>
      <c r="D4" s="6" t="s">
        <v>19</v>
      </c>
      <c r="E4" s="6" t="s">
        <v>21</v>
      </c>
      <c r="F4" s="6" t="s">
        <v>3</v>
      </c>
      <c r="G4" s="6" t="s">
        <v>4</v>
      </c>
      <c r="H4" s="7" t="s">
        <v>5</v>
      </c>
    </row>
    <row r="5" spans="1:8">
      <c r="A5" s="28">
        <v>6020</v>
      </c>
      <c r="B5" s="20" t="s">
        <v>38</v>
      </c>
      <c r="C5" s="10">
        <f>C6+C7+C8+C9+C10</f>
        <v>475.1</v>
      </c>
      <c r="D5" s="10">
        <f>D6+D7+D8+D9+D10</f>
        <v>395.91666666666669</v>
      </c>
      <c r="E5" s="10">
        <f>E6+E7+E8+E9+E10</f>
        <v>405.34999999999997</v>
      </c>
      <c r="F5" s="20"/>
      <c r="G5" s="20"/>
      <c r="H5" s="21"/>
    </row>
    <row r="6" spans="1:8">
      <c r="A6" s="29">
        <v>6020100</v>
      </c>
      <c r="B6" s="22" t="s">
        <v>6</v>
      </c>
      <c r="C6" s="11">
        <f>200000/1000</f>
        <v>200</v>
      </c>
      <c r="D6" s="11">
        <f>200000/1000/6*5</f>
        <v>166.66666666666669</v>
      </c>
      <c r="E6" s="12">
        <f>181320/1000</f>
        <v>181.32</v>
      </c>
      <c r="F6" s="22" t="s">
        <v>7</v>
      </c>
      <c r="G6" s="22" t="s">
        <v>20</v>
      </c>
      <c r="H6" s="23" t="s">
        <v>8</v>
      </c>
    </row>
    <row r="7" spans="1:8">
      <c r="A7" s="29">
        <v>6020200</v>
      </c>
      <c r="B7" s="22" t="s">
        <v>9</v>
      </c>
      <c r="C7" s="11">
        <f>63000/1000</f>
        <v>63</v>
      </c>
      <c r="D7" s="11">
        <f>63000/1000/6*5</f>
        <v>52.5</v>
      </c>
      <c r="E7" s="12">
        <f>62150/1000</f>
        <v>62.15</v>
      </c>
      <c r="F7" s="22" t="s">
        <v>7</v>
      </c>
      <c r="G7" s="22" t="s">
        <v>20</v>
      </c>
      <c r="H7" s="23" t="s">
        <v>8</v>
      </c>
    </row>
    <row r="8" spans="1:8">
      <c r="A8" s="29">
        <v>6020300</v>
      </c>
      <c r="B8" s="22" t="s">
        <v>10</v>
      </c>
      <c r="C8" s="11">
        <f>157000/1000</f>
        <v>157</v>
      </c>
      <c r="D8" s="11">
        <f>157000/1000/6*5</f>
        <v>130.83333333333334</v>
      </c>
      <c r="E8" s="12">
        <f>156800/1000</f>
        <v>156.80000000000001</v>
      </c>
      <c r="F8" s="22" t="s">
        <v>7</v>
      </c>
      <c r="G8" s="22" t="s">
        <v>20</v>
      </c>
      <c r="H8" s="23" t="s">
        <v>8</v>
      </c>
    </row>
    <row r="9" spans="1:8">
      <c r="A9" s="29">
        <v>6020500</v>
      </c>
      <c r="B9" s="22" t="s">
        <v>11</v>
      </c>
      <c r="C9" s="11">
        <f>5100/1000</f>
        <v>5.0999999999999996</v>
      </c>
      <c r="D9" s="11">
        <f>5100/1000/6*5</f>
        <v>4.25</v>
      </c>
      <c r="E9" s="12">
        <f>5080/1000</f>
        <v>5.08</v>
      </c>
      <c r="F9" s="22" t="s">
        <v>7</v>
      </c>
      <c r="G9" s="22" t="s">
        <v>20</v>
      </c>
      <c r="H9" s="23" t="s">
        <v>8</v>
      </c>
    </row>
    <row r="10" spans="1:8">
      <c r="A10" s="29">
        <v>6020900</v>
      </c>
      <c r="B10" s="22" t="s">
        <v>12</v>
      </c>
      <c r="C10" s="11">
        <f>50000/1000</f>
        <v>50</v>
      </c>
      <c r="D10" s="11">
        <f>50000/1000/6*5</f>
        <v>41.666666666666671</v>
      </c>
      <c r="E10" s="12">
        <v>0</v>
      </c>
      <c r="F10" s="22" t="s">
        <v>7</v>
      </c>
      <c r="G10" s="22" t="s">
        <v>20</v>
      </c>
      <c r="H10" s="23" t="s">
        <v>8</v>
      </c>
    </row>
    <row r="11" spans="1:8">
      <c r="A11" s="30">
        <v>6021</v>
      </c>
      <c r="B11" s="24" t="s">
        <v>24</v>
      </c>
      <c r="C11" s="13">
        <f>C12</f>
        <v>30</v>
      </c>
      <c r="D11" s="13">
        <f>D12</f>
        <v>25</v>
      </c>
      <c r="E11" s="13">
        <f>E12</f>
        <v>0</v>
      </c>
      <c r="F11" s="22"/>
      <c r="G11" s="22"/>
      <c r="H11" s="23"/>
    </row>
    <row r="12" spans="1:8">
      <c r="A12" s="31">
        <v>6021007</v>
      </c>
      <c r="B12" s="32" t="s">
        <v>25</v>
      </c>
      <c r="C12" s="14">
        <f>30000/1000</f>
        <v>30</v>
      </c>
      <c r="D12" s="14">
        <f>30000/1000/6*5</f>
        <v>25</v>
      </c>
      <c r="E12" s="15">
        <v>0</v>
      </c>
      <c r="F12" s="22"/>
      <c r="G12" s="22"/>
      <c r="H12" s="23"/>
    </row>
    <row r="13" spans="1:8">
      <c r="A13" s="30">
        <v>6022</v>
      </c>
      <c r="B13" s="24" t="s">
        <v>13</v>
      </c>
      <c r="C13" s="13">
        <f>C14+C15+C16+C17+C18+C19+C20</f>
        <v>1955</v>
      </c>
      <c r="D13" s="13">
        <f>D14+D15+D16+D17+D18+D19+D20</f>
        <v>1629.1666666666667</v>
      </c>
      <c r="E13" s="13">
        <f>E14+E15+E16+E17+E18+E19+E20</f>
        <v>1827.4579999999999</v>
      </c>
      <c r="F13" s="24"/>
      <c r="G13" s="24"/>
      <c r="H13" s="25"/>
    </row>
    <row r="14" spans="1:8">
      <c r="A14" s="29">
        <v>6022001</v>
      </c>
      <c r="B14" s="32" t="s">
        <v>26</v>
      </c>
      <c r="C14" s="11">
        <f>300000/1000</f>
        <v>300</v>
      </c>
      <c r="D14" s="11">
        <f>300000/1000/6*5</f>
        <v>250</v>
      </c>
      <c r="E14" s="11">
        <f>200796/1000</f>
        <v>200.79599999999999</v>
      </c>
      <c r="F14" s="22" t="s">
        <v>7</v>
      </c>
      <c r="G14" s="22" t="s">
        <v>22</v>
      </c>
      <c r="H14" s="23" t="s">
        <v>8</v>
      </c>
    </row>
    <row r="15" spans="1:8">
      <c r="A15" s="29">
        <v>6022003</v>
      </c>
      <c r="B15" s="32" t="s">
        <v>27</v>
      </c>
      <c r="C15" s="11">
        <f>1010000/1000</f>
        <v>1010</v>
      </c>
      <c r="D15" s="11">
        <f>1010000/1000/6*5</f>
        <v>841.66666666666674</v>
      </c>
      <c r="E15" s="11">
        <f>1008322/1000</f>
        <v>1008.322</v>
      </c>
      <c r="F15" s="22" t="s">
        <v>7</v>
      </c>
      <c r="G15" s="22" t="s">
        <v>23</v>
      </c>
      <c r="H15" s="23" t="s">
        <v>8</v>
      </c>
    </row>
    <row r="16" spans="1:8">
      <c r="A16" s="29">
        <v>6022004</v>
      </c>
      <c r="B16" s="32" t="s">
        <v>28</v>
      </c>
      <c r="C16" s="11">
        <f>67000/1000</f>
        <v>67</v>
      </c>
      <c r="D16" s="11">
        <f>67000/1000/6*5</f>
        <v>55.833333333333329</v>
      </c>
      <c r="E16" s="11">
        <f>62860/1000</f>
        <v>62.86</v>
      </c>
      <c r="F16" s="22" t="s">
        <v>7</v>
      </c>
      <c r="G16" s="22"/>
      <c r="H16" s="23" t="s">
        <v>8</v>
      </c>
    </row>
    <row r="17" spans="1:8">
      <c r="A17" s="29">
        <v>6022007</v>
      </c>
      <c r="B17" s="32" t="s">
        <v>29</v>
      </c>
      <c r="C17" s="11">
        <f>65000/1000</f>
        <v>65</v>
      </c>
      <c r="D17" s="11">
        <f>65000/1000/6*5</f>
        <v>54.166666666666671</v>
      </c>
      <c r="E17" s="11">
        <f>44740/1000</f>
        <v>44.74</v>
      </c>
      <c r="F17" s="22" t="s">
        <v>7</v>
      </c>
      <c r="G17" s="22" t="s">
        <v>20</v>
      </c>
      <c r="H17" s="23" t="s">
        <v>8</v>
      </c>
    </row>
    <row r="18" spans="1:8">
      <c r="A18" s="29">
        <v>6022008</v>
      </c>
      <c r="B18" s="32" t="s">
        <v>30</v>
      </c>
      <c r="C18" s="11">
        <f>480000/1000</f>
        <v>480</v>
      </c>
      <c r="D18" s="11">
        <f>480000/1000/6*5</f>
        <v>400</v>
      </c>
      <c r="E18" s="11">
        <f>480000/1000</f>
        <v>480</v>
      </c>
      <c r="F18" s="22" t="s">
        <v>7</v>
      </c>
      <c r="G18" s="22" t="s">
        <v>20</v>
      </c>
      <c r="H18" s="23" t="s">
        <v>8</v>
      </c>
    </row>
    <row r="19" spans="1:8">
      <c r="A19" s="29">
        <v>6022010</v>
      </c>
      <c r="B19" s="32" t="s">
        <v>31</v>
      </c>
      <c r="C19" s="11">
        <f>3000/1000</f>
        <v>3</v>
      </c>
      <c r="D19" s="11">
        <f>3000/1000/6*5</f>
        <v>2.5</v>
      </c>
      <c r="E19" s="11">
        <f>3000/1000</f>
        <v>3</v>
      </c>
      <c r="F19" s="22" t="s">
        <v>7</v>
      </c>
      <c r="G19" s="22" t="s">
        <v>20</v>
      </c>
      <c r="H19" s="23" t="s">
        <v>8</v>
      </c>
    </row>
    <row r="20" spans="1:8">
      <c r="A20" s="29">
        <v>6022099</v>
      </c>
      <c r="B20" s="32" t="s">
        <v>32</v>
      </c>
      <c r="C20" s="11">
        <f>30000/1000</f>
        <v>30</v>
      </c>
      <c r="D20" s="11">
        <f>30000/1000/6*5</f>
        <v>25</v>
      </c>
      <c r="E20" s="11">
        <f>27740/1000</f>
        <v>27.74</v>
      </c>
      <c r="F20" s="22" t="s">
        <v>7</v>
      </c>
      <c r="G20" s="22" t="s">
        <v>20</v>
      </c>
      <c r="H20" s="23"/>
    </row>
    <row r="21" spans="1:8">
      <c r="A21" s="30">
        <v>6023</v>
      </c>
      <c r="B21" s="33" t="s">
        <v>14</v>
      </c>
      <c r="C21" s="16">
        <f>C22</f>
        <v>350</v>
      </c>
      <c r="D21" s="16">
        <f>D22</f>
        <v>291.66666666666669</v>
      </c>
      <c r="E21" s="16">
        <f>E22</f>
        <v>349.69</v>
      </c>
      <c r="F21" s="24"/>
      <c r="G21" s="24"/>
      <c r="H21" s="25"/>
    </row>
    <row r="22" spans="1:8">
      <c r="A22" s="29">
        <v>6023100</v>
      </c>
      <c r="B22" s="22" t="s">
        <v>33</v>
      </c>
      <c r="C22" s="12">
        <f>350000/1000</f>
        <v>350</v>
      </c>
      <c r="D22" s="12">
        <f>350000/1000/6*5</f>
        <v>291.66666666666669</v>
      </c>
      <c r="E22" s="12">
        <f>349690/1000</f>
        <v>349.69</v>
      </c>
      <c r="F22" s="22" t="s">
        <v>7</v>
      </c>
      <c r="G22" s="22" t="s">
        <v>20</v>
      </c>
      <c r="H22" s="23" t="s">
        <v>8</v>
      </c>
    </row>
    <row r="23" spans="1:8">
      <c r="A23" s="30">
        <v>6025</v>
      </c>
      <c r="B23" s="24" t="s">
        <v>15</v>
      </c>
      <c r="C23" s="17">
        <f>+C24</f>
        <v>100</v>
      </c>
      <c r="D23" s="17">
        <f>+D24</f>
        <v>83.333333333333343</v>
      </c>
      <c r="E23" s="17">
        <f>+E24</f>
        <v>50.887</v>
      </c>
      <c r="F23" s="22"/>
      <c r="G23" s="22"/>
      <c r="H23" s="23"/>
    </row>
    <row r="24" spans="1:8">
      <c r="A24" s="29">
        <v>6025800</v>
      </c>
      <c r="B24" s="22" t="s">
        <v>16</v>
      </c>
      <c r="C24" s="12">
        <f>100000/1000</f>
        <v>100</v>
      </c>
      <c r="D24" s="12">
        <f>100000/1000/6*5</f>
        <v>83.333333333333343</v>
      </c>
      <c r="E24" s="12">
        <f>50887/1000</f>
        <v>50.887</v>
      </c>
      <c r="F24" s="22" t="s">
        <v>7</v>
      </c>
      <c r="G24" s="22" t="s">
        <v>20</v>
      </c>
      <c r="H24" s="23" t="s">
        <v>8</v>
      </c>
    </row>
    <row r="25" spans="1:8">
      <c r="A25" s="30">
        <v>6029</v>
      </c>
      <c r="B25" s="24" t="s">
        <v>17</v>
      </c>
      <c r="C25" s="13">
        <f>+C26</f>
        <v>389.9</v>
      </c>
      <c r="D25" s="13">
        <f>+D26</f>
        <v>324.91666666666669</v>
      </c>
      <c r="E25" s="13">
        <f>+E26</f>
        <v>20.6</v>
      </c>
      <c r="F25" s="22"/>
      <c r="G25" s="22"/>
      <c r="H25" s="23"/>
    </row>
    <row r="26" spans="1:8" ht="15.75" thickBot="1">
      <c r="A26" s="34">
        <v>6029099</v>
      </c>
      <c r="B26" s="26" t="s">
        <v>18</v>
      </c>
      <c r="C26" s="18">
        <f>389900/1000</f>
        <v>389.9</v>
      </c>
      <c r="D26" s="18">
        <f>389900/1000/6*5</f>
        <v>324.91666666666669</v>
      </c>
      <c r="E26" s="19">
        <f>20600/1000</f>
        <v>20.6</v>
      </c>
      <c r="F26" s="26" t="s">
        <v>7</v>
      </c>
      <c r="G26" s="26" t="s">
        <v>20</v>
      </c>
      <c r="H26" s="27" t="s">
        <v>8</v>
      </c>
    </row>
    <row r="27" spans="1:8" ht="24.75" customHeight="1" thickBot="1">
      <c r="A27" s="35">
        <v>6020000</v>
      </c>
      <c r="B27" s="36" t="s">
        <v>0</v>
      </c>
      <c r="C27" s="37">
        <f>SUM(+C25+C23+C21+C13+C11+C5)</f>
        <v>3300</v>
      </c>
      <c r="D27" s="37">
        <f>SUM(+D25+D23+D21+D13+D11+D5)</f>
        <v>2750</v>
      </c>
      <c r="E27" s="37">
        <f>SUM(+E25+E23+E21+E13+E11+E5)</f>
        <v>2653.9849999999997</v>
      </c>
      <c r="F27" s="38"/>
      <c r="G27" s="8"/>
      <c r="H27" s="9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Vjetori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2017-10-09T10:12:13Z</dcterms:modified>
</cp:coreProperties>
</file>